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77" documentId="8_{03039759-F1A2-42E6-938F-9BB03A737141}" xr6:coauthVersionLast="47" xr6:coauthVersionMax="47" xr10:uidLastSave="{E2EAC77A-6F17-4470-A420-483288360BCF}"/>
  <bookViews>
    <workbookView xWindow="28680" yWindow="-120" windowWidth="29040" windowHeight="1584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4" i="1"/>
  <c r="T5" i="1"/>
  <c r="T6" i="1"/>
  <c r="T8" i="1"/>
  <c r="T9" i="1"/>
  <c r="T10" i="1"/>
  <c r="T3" i="1"/>
  <c r="O3" i="1"/>
  <c r="O4" i="1"/>
  <c r="O5" i="1"/>
  <c r="O6" i="1"/>
  <c r="O7" i="1"/>
  <c r="O8" i="1"/>
  <c r="O9" i="1"/>
  <c r="O10" i="1"/>
  <c r="O2" i="1"/>
  <c r="Q10" i="1"/>
  <c r="V3" i="1"/>
  <c r="V11" i="1" s="1"/>
  <c r="M6" i="1"/>
  <c r="J6" i="1"/>
  <c r="V6" i="1"/>
  <c r="U11" i="1"/>
  <c r="M11" i="1"/>
  <c r="E6" i="1"/>
  <c r="E11" i="1" s="1"/>
  <c r="W11" i="1"/>
  <c r="R11" i="1"/>
  <c r="P11" i="1"/>
  <c r="N11" i="1"/>
  <c r="K11" i="1"/>
  <c r="J11" i="1"/>
  <c r="H11" i="1"/>
  <c r="G11" i="1"/>
  <c r="F11" i="1"/>
  <c r="D11" i="1"/>
  <c r="C11" i="1"/>
  <c r="J7" i="1"/>
  <c r="Q3" i="1"/>
  <c r="Z8" i="1"/>
  <c r="Q6" i="1"/>
  <c r="Q5" i="1" l="1"/>
  <c r="Q11" i="1" s="1"/>
  <c r="T2" i="1" l="1"/>
  <c r="O11" i="1" l="1"/>
  <c r="X3" i="1"/>
  <c r="X4" i="1"/>
  <c r="X5" i="1"/>
  <c r="X6" i="1"/>
  <c r="X7" i="1"/>
  <c r="X8" i="1"/>
  <c r="X9" i="1"/>
  <c r="X10" i="1"/>
  <c r="X2" i="1"/>
  <c r="X11" i="1" l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tc={4B076AE6-1B1B-4E1D-8137-0288D384703C}</author>
    <author>tc={0441B2D5-8236-4405-8A7F-FCFE76C8B02B}</author>
    <author>tc={3325DB43-C04A-46D3-A653-7E429D746DC2}</author>
  </authors>
  <commentList>
    <comment ref="B3" authorId="0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</t>
      </text>
    </comment>
    <comment ref="B6" authorId="1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</t>
      </text>
    </comment>
    <comment ref="B8" authorId="2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</t>
      </text>
    </comment>
  </commentList>
</comments>
</file>

<file path=xl/sharedStrings.xml><?xml version="1.0" encoding="utf-8"?>
<sst xmlns="http://schemas.openxmlformats.org/spreadsheetml/2006/main" count="51" uniqueCount="35">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</sst>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AB8" sqref="AB8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4" t="s">
        <v>34</v>
      </c>
      <c r="H1" s="25" t="s">
        <v>33</v>
      </c>
      <c r="I1" s="4" t="s">
        <v>32</v>
      </c>
      <c r="J1" s="4" t="s">
        <v>9</v>
      </c>
      <c r="K1" s="25" t="s">
        <v>30</v>
      </c>
      <c r="L1" s="4" t="s">
        <v>32</v>
      </c>
      <c r="M1" s="4" t="s">
        <v>8</v>
      </c>
      <c r="N1" s="20" t="s">
        <v>31</v>
      </c>
      <c r="O1" s="5" t="s">
        <v>10</v>
      </c>
      <c r="P1" s="3" t="s">
        <v>4</v>
      </c>
      <c r="Q1" s="4" t="s">
        <v>7</v>
      </c>
      <c r="R1" s="20" t="s">
        <v>25</v>
      </c>
      <c r="S1" s="28" t="s">
        <v>32</v>
      </c>
      <c r="T1" s="5" t="s">
        <v>11</v>
      </c>
      <c r="U1" s="3" t="s">
        <v>5</v>
      </c>
      <c r="V1" s="4" t="s">
        <v>12</v>
      </c>
      <c r="W1" s="20" t="s">
        <v>26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16</v>
      </c>
      <c r="B2" s="1">
        <v>44615</v>
      </c>
      <c r="C2" s="6">
        <v>2246059</v>
      </c>
      <c r="D2" s="7">
        <v>109667</v>
      </c>
      <c r="E2" s="15">
        <v>13887.16</v>
      </c>
      <c r="F2" s="18"/>
      <c r="G2" s="2"/>
      <c r="H2" s="26"/>
      <c r="I2" s="1"/>
      <c r="J2" s="2"/>
      <c r="K2" s="26"/>
      <c r="L2" s="1"/>
      <c r="M2" s="2">
        <v>2867.32</v>
      </c>
      <c r="N2" s="21"/>
      <c r="O2" s="6">
        <f>D2-E2-J2-K2-M2-N2</f>
        <v>92912.51999999999</v>
      </c>
      <c r="P2" s="7"/>
      <c r="Q2" s="2"/>
      <c r="R2" s="21"/>
      <c r="S2" s="29"/>
      <c r="T2" s="6">
        <f>P2-Q2-R2</f>
        <v>0</v>
      </c>
      <c r="U2" s="7">
        <v>2136392</v>
      </c>
      <c r="V2" s="8">
        <v>2136392</v>
      </c>
      <c r="W2" s="23"/>
      <c r="X2" s="9">
        <f>U2-V2-W2</f>
        <v>0</v>
      </c>
      <c r="Y2" s="13" t="s">
        <v>29</v>
      </c>
      <c r="Z2" s="45" t="s">
        <v>29</v>
      </c>
    </row>
    <row r="3" spans="1:26" ht="14.25" customHeight="1" x14ac:dyDescent="0.25">
      <c r="A3" s="40" t="s">
        <v>17</v>
      </c>
      <c r="B3" s="1">
        <v>44621</v>
      </c>
      <c r="C3" s="6">
        <v>3651161</v>
      </c>
      <c r="D3" s="7">
        <v>105000</v>
      </c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ref="O3:O10" si="0">D3-E3-J3-K3-M3-N3</f>
        <v>105000</v>
      </c>
      <c r="P3" s="7">
        <v>874661</v>
      </c>
      <c r="Q3" s="2">
        <f>69370.98+90428.33</f>
        <v>159799.31</v>
      </c>
      <c r="R3" s="21">
        <v>362108.52</v>
      </c>
      <c r="S3" s="29">
        <v>44907</v>
      </c>
      <c r="T3" s="6">
        <f>P3-Q3-R3</f>
        <v>352753.16999999993</v>
      </c>
      <c r="U3" s="7">
        <v>2671500</v>
      </c>
      <c r="V3" s="8">
        <f>450000+2221500</f>
        <v>2671500</v>
      </c>
      <c r="W3" s="23"/>
      <c r="X3" s="9">
        <f t="shared" ref="X3:X10" si="1">U3-V3-W3</f>
        <v>0</v>
      </c>
      <c r="Y3" s="13" t="s">
        <v>29</v>
      </c>
      <c r="Z3" s="45">
        <v>226500</v>
      </c>
    </row>
    <row r="4" spans="1:26" ht="14.25" customHeight="1" x14ac:dyDescent="0.25">
      <c r="A4" s="40" t="s">
        <v>18</v>
      </c>
      <c r="B4" s="1">
        <v>44623</v>
      </c>
      <c r="C4" s="6">
        <v>1000</v>
      </c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>
        <v>1000</v>
      </c>
      <c r="Q4" s="2">
        <v>1000</v>
      </c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 t="s">
        <v>29</v>
      </c>
      <c r="Z4" s="45" t="s">
        <v>29</v>
      </c>
    </row>
    <row r="5" spans="1:26" ht="14.25" customHeight="1" x14ac:dyDescent="0.25">
      <c r="A5" s="40" t="s">
        <v>19</v>
      </c>
      <c r="B5" s="1">
        <v>44628</v>
      </c>
      <c r="C5" s="6">
        <v>10739</v>
      </c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>
        <v>10739</v>
      </c>
      <c r="Q5" s="2">
        <f>2944.4+1027</f>
        <v>3971.4</v>
      </c>
      <c r="R5" s="21"/>
      <c r="S5" s="29"/>
      <c r="T5" s="6">
        <f t="shared" si="2"/>
        <v>6767.6</v>
      </c>
      <c r="U5" s="7"/>
      <c r="V5" s="8"/>
      <c r="W5" s="23"/>
      <c r="X5" s="9">
        <f t="shared" si="1"/>
        <v>0</v>
      </c>
      <c r="Y5" s="13" t="s">
        <v>29</v>
      </c>
      <c r="Z5" s="45" t="s">
        <v>29</v>
      </c>
    </row>
    <row r="6" spans="1:26" ht="14.25" customHeight="1" x14ac:dyDescent="0.25">
      <c r="A6" s="40" t="s">
        <v>20</v>
      </c>
      <c r="B6" s="1">
        <v>44630</v>
      </c>
      <c r="C6" s="6">
        <v>2412973.62</v>
      </c>
      <c r="D6" s="7">
        <v>325135.62</v>
      </c>
      <c r="E6" s="15">
        <f>2645.3+1279.67+3961.31+9186.5+20000</f>
        <v>37072.78</v>
      </c>
      <c r="F6" s="18"/>
      <c r="G6" s="2"/>
      <c r="H6" s="26"/>
      <c r="I6" s="1"/>
      <c r="J6" s="2">
        <f>2250+4858.6</f>
        <v>7108.6</v>
      </c>
      <c r="K6" s="26"/>
      <c r="L6" s="1"/>
      <c r="M6" s="2">
        <f>6158+37802.4+7708</f>
        <v>51668.4</v>
      </c>
      <c r="N6" s="21"/>
      <c r="O6" s="6">
        <f t="shared" si="0"/>
        <v>229285.84</v>
      </c>
      <c r="P6" s="7">
        <v>257838</v>
      </c>
      <c r="Q6" s="2">
        <f>11097.81+3916.87+4975.91+5418.57</f>
        <v>25409.16</v>
      </c>
      <c r="R6" s="21"/>
      <c r="S6" s="29"/>
      <c r="T6" s="6">
        <f t="shared" si="2"/>
        <v>232428.84</v>
      </c>
      <c r="U6" s="7">
        <v>1830000</v>
      </c>
      <c r="V6" s="8">
        <f>1725000+105000</f>
        <v>1830000</v>
      </c>
      <c r="W6" s="23"/>
      <c r="X6" s="9">
        <f t="shared" si="1"/>
        <v>0</v>
      </c>
      <c r="Y6" s="13" t="s">
        <v>29</v>
      </c>
      <c r="Z6" s="45">
        <v>276301.62</v>
      </c>
    </row>
    <row r="7" spans="1:26" ht="14.25" customHeight="1" x14ac:dyDescent="0.25">
      <c r="A7" s="40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2">
        <v>8996.56</v>
      </c>
      <c r="H7" s="26">
        <v>14992.78</v>
      </c>
      <c r="I7" s="1">
        <v>44903</v>
      </c>
      <c r="J7" s="2">
        <f>7777.56+2998.85</f>
        <v>10776.41</v>
      </c>
      <c r="K7" s="26">
        <v>4997.6099999999997</v>
      </c>
      <c r="L7" s="1">
        <v>44903</v>
      </c>
      <c r="M7" s="2">
        <v>2307.5</v>
      </c>
      <c r="N7" s="21"/>
      <c r="O7" s="6">
        <f t="shared" si="0"/>
        <v>78239.61</v>
      </c>
      <c r="P7" s="7">
        <v>11537.5</v>
      </c>
      <c r="Q7" s="2">
        <v>11537.5</v>
      </c>
      <c r="R7" s="21"/>
      <c r="S7" s="29"/>
      <c r="T7" s="6">
        <f>P7-Q7-R7</f>
        <v>0</v>
      </c>
      <c r="U7" s="7"/>
      <c r="V7" s="8"/>
      <c r="W7" s="23"/>
      <c r="X7" s="9">
        <f t="shared" si="1"/>
        <v>0</v>
      </c>
      <c r="Y7" s="13" t="s">
        <v>29</v>
      </c>
      <c r="Z7" s="45" t="s">
        <v>29</v>
      </c>
    </row>
    <row r="8" spans="1:26" x14ac:dyDescent="0.25">
      <c r="A8" s="40" t="s">
        <v>22</v>
      </c>
      <c r="B8" s="1">
        <v>44644</v>
      </c>
      <c r="C8" s="6">
        <v>4230639</v>
      </c>
      <c r="D8" s="10">
        <v>4223839</v>
      </c>
      <c r="E8" s="16"/>
      <c r="F8" s="19">
        <v>101732.95</v>
      </c>
      <c r="G8" s="11"/>
      <c r="H8" s="27">
        <v>100890.03</v>
      </c>
      <c r="I8" s="31">
        <v>44917</v>
      </c>
      <c r="J8" s="11"/>
      <c r="K8" s="27"/>
      <c r="L8" s="31"/>
      <c r="M8" s="11"/>
      <c r="N8" s="22">
        <v>949457.63</v>
      </c>
      <c r="O8" s="6">
        <f t="shared" si="0"/>
        <v>3274381.37</v>
      </c>
      <c r="P8" s="10">
        <v>0</v>
      </c>
      <c r="Q8" s="11"/>
      <c r="R8" s="22"/>
      <c r="S8" s="30"/>
      <c r="T8" s="6">
        <f t="shared" si="2"/>
        <v>0</v>
      </c>
      <c r="U8" s="10">
        <v>6800</v>
      </c>
      <c r="V8" s="12">
        <v>6800</v>
      </c>
      <c r="W8" s="24"/>
      <c r="X8" s="9">
        <f t="shared" si="1"/>
        <v>0</v>
      </c>
      <c r="Y8" s="13" t="s">
        <v>29</v>
      </c>
      <c r="Z8" s="45">
        <f>1797838+966562</f>
        <v>2764400</v>
      </c>
    </row>
    <row r="9" spans="1:26" x14ac:dyDescent="0.25">
      <c r="A9" s="40" t="s">
        <v>23</v>
      </c>
      <c r="B9" s="1">
        <v>44672</v>
      </c>
      <c r="C9" s="6">
        <v>78000</v>
      </c>
      <c r="D9" s="7">
        <v>48000</v>
      </c>
      <c r="E9" s="15">
        <v>27576.66</v>
      </c>
      <c r="F9" s="18"/>
      <c r="G9" s="2"/>
      <c r="H9" s="26"/>
      <c r="I9" s="1"/>
      <c r="J9" s="2"/>
      <c r="K9" s="26"/>
      <c r="L9" s="1"/>
      <c r="M9" s="2"/>
      <c r="N9" s="21"/>
      <c r="O9" s="6">
        <f t="shared" si="0"/>
        <v>20423.34</v>
      </c>
      <c r="P9" s="7">
        <v>30000</v>
      </c>
      <c r="Q9" s="2"/>
      <c r="R9" s="22"/>
      <c r="S9" s="30"/>
      <c r="T9" s="6">
        <f t="shared" si="2"/>
        <v>30000</v>
      </c>
      <c r="U9" s="7"/>
      <c r="V9" s="8"/>
      <c r="W9" s="23"/>
      <c r="X9" s="9">
        <f t="shared" si="1"/>
        <v>0</v>
      </c>
      <c r="Y9" s="13" t="s">
        <v>29</v>
      </c>
      <c r="Z9" s="45" t="s">
        <v>29</v>
      </c>
    </row>
    <row r="10" spans="1:26" x14ac:dyDescent="0.25">
      <c r="A10" s="40" t="s">
        <v>24</v>
      </c>
      <c r="B10" s="1">
        <v>44685</v>
      </c>
      <c r="C10" s="6">
        <v>616804</v>
      </c>
      <c r="D10" s="7">
        <v>23156</v>
      </c>
      <c r="E10" s="15"/>
      <c r="F10" s="18"/>
      <c r="G10" s="2"/>
      <c r="H10" s="26"/>
      <c r="I10" s="1"/>
      <c r="J10" s="2">
        <v>7495</v>
      </c>
      <c r="K10" s="26"/>
      <c r="L10" s="1"/>
      <c r="M10" s="2">
        <v>15661</v>
      </c>
      <c r="N10" s="21"/>
      <c r="O10" s="6">
        <f t="shared" si="0"/>
        <v>0</v>
      </c>
      <c r="P10" s="7">
        <v>593648</v>
      </c>
      <c r="Q10" s="2">
        <f>70209+160050</f>
        <v>230259</v>
      </c>
      <c r="R10" s="26">
        <v>30784</v>
      </c>
      <c r="S10" s="29">
        <v>44911</v>
      </c>
      <c r="T10" s="6">
        <f t="shared" si="2"/>
        <v>332605</v>
      </c>
      <c r="U10" s="7"/>
      <c r="V10" s="8"/>
      <c r="W10" s="23"/>
      <c r="X10" s="9">
        <f t="shared" si="1"/>
        <v>0</v>
      </c>
      <c r="Y10" s="13" t="s">
        <v>29</v>
      </c>
      <c r="Z10" s="45" t="s">
        <v>29</v>
      </c>
    </row>
    <row r="11" spans="1:26" ht="15.75" thickBot="1" x14ac:dyDescent="0.3">
      <c r="A11" s="41"/>
      <c r="B11" s="42" t="s">
        <v>6</v>
      </c>
      <c r="C11" s="43">
        <f t="shared" ref="C11:H11" si="3">SUM(C2:C10)</f>
        <v>13363011.810000001</v>
      </c>
      <c r="D11" s="32">
        <f t="shared" si="3"/>
        <v>4938896.3100000005</v>
      </c>
      <c r="E11" s="33">
        <f t="shared" si="3"/>
        <v>86314.16</v>
      </c>
      <c r="F11" s="34">
        <f t="shared" si="3"/>
        <v>101732.95</v>
      </c>
      <c r="G11" s="33">
        <f t="shared" si="3"/>
        <v>8996.56</v>
      </c>
      <c r="H11" s="34">
        <f t="shared" si="3"/>
        <v>115882.81</v>
      </c>
      <c r="I11" s="33"/>
      <c r="J11" s="33">
        <f>SUM(J2:J10)</f>
        <v>25380.010000000002</v>
      </c>
      <c r="K11" s="34">
        <f>SUM(K2:K10)</f>
        <v>4997.6099999999997</v>
      </c>
      <c r="L11" s="33"/>
      <c r="M11" s="33">
        <f t="shared" ref="M11:R11" si="4">SUM(M2:M10)</f>
        <v>72504.22</v>
      </c>
      <c r="N11" s="34">
        <f t="shared" si="4"/>
        <v>949457.63</v>
      </c>
      <c r="O11" s="36">
        <f t="shared" si="4"/>
        <v>3800242.6799999997</v>
      </c>
      <c r="P11" s="32">
        <f t="shared" si="4"/>
        <v>1779423.5</v>
      </c>
      <c r="Q11" s="33">
        <f t="shared" si="4"/>
        <v>431976.37</v>
      </c>
      <c r="R11" s="34">
        <f t="shared" si="4"/>
        <v>392892.52</v>
      </c>
      <c r="S11" s="33"/>
      <c r="T11" s="36">
        <f>SUM(T2:T10)</f>
        <v>954554.60999999987</v>
      </c>
      <c r="U11" s="32">
        <f>SUM(U2:U10)</f>
        <v>6644692</v>
      </c>
      <c r="V11" s="33">
        <f>SUM(V2:V10)</f>
        <v>6644692</v>
      </c>
      <c r="W11" s="34">
        <f>SUM(W2:W10)</f>
        <v>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2023-01-04T14:56:36Z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